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Operations\HDAIF\Portfolio composition file\"/>
    </mc:Choice>
  </mc:AlternateContent>
  <xr:revisionPtr revIDLastSave="0" documentId="13_ncr:1_{8D1F700E-A001-44EA-934E-A4D21663C9CE}" xr6:coauthVersionLast="46" xr6:coauthVersionMax="46" xr10:uidLastSave="{00000000-0000-0000-0000-000000000000}"/>
  <bookViews>
    <workbookView xWindow="-23190" yWindow="-21825" windowWidth="38640" windowHeight="21240" xr2:uid="{3AFCE6CA-C0FD-4E0A-923A-6797C63C2B87}"/>
  </bookViews>
  <sheets>
    <sheet name="HNCI ETF - P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A23" i="1"/>
  <c r="A13" i="1"/>
  <c r="E30" i="1"/>
  <c r="F30" i="1" s="1"/>
  <c r="E28" i="1"/>
  <c r="F28" i="1" s="1"/>
  <c r="E29" i="1"/>
  <c r="F29" i="1" s="1"/>
  <c r="E25" i="1"/>
  <c r="F25" i="1" s="1"/>
  <c r="E27" i="1"/>
  <c r="F27" i="1" s="1"/>
  <c r="E26" i="1"/>
  <c r="F26" i="1" s="1"/>
  <c r="B8" i="1"/>
</calcChain>
</file>

<file path=xl/sharedStrings.xml><?xml version="1.0" encoding="utf-8"?>
<sst xmlns="http://schemas.openxmlformats.org/spreadsheetml/2006/main" count="49" uniqueCount="31">
  <si>
    <t>BCH</t>
  </si>
  <si>
    <t>ETH</t>
  </si>
  <si>
    <t>LINK</t>
  </si>
  <si>
    <t>XLM</t>
  </si>
  <si>
    <t>BTC</t>
  </si>
  <si>
    <t>LTC</t>
  </si>
  <si>
    <t>Fund Name</t>
  </si>
  <si>
    <t>ISIN</t>
  </si>
  <si>
    <t>Total Shares Outstanding</t>
  </si>
  <si>
    <t>Net Asset Value Per Share</t>
  </si>
  <si>
    <t>Net Asset Value Per Creation Unit</t>
  </si>
  <si>
    <t>Number of Shares Per Creation Unit</t>
  </si>
  <si>
    <t>Hashdex Nasdaq Crypto Index ETF</t>
  </si>
  <si>
    <t>KYG4404X1043</t>
  </si>
  <si>
    <t>Estimated Cash Component Per Creation Unit</t>
  </si>
  <si>
    <t>Name</t>
  </si>
  <si>
    <t>Symbol</t>
  </si>
  <si>
    <t>Bitcoin Cash</t>
  </si>
  <si>
    <t>Bitcoin</t>
  </si>
  <si>
    <t>Ethereum</t>
  </si>
  <si>
    <t>Chainlink</t>
  </si>
  <si>
    <t>Litecoin</t>
  </si>
  <si>
    <t>Stellar</t>
  </si>
  <si>
    <t>Quantity</t>
  </si>
  <si>
    <t>Opening Reference Price</t>
  </si>
  <si>
    <t>Opening Value</t>
  </si>
  <si>
    <t>Opening Weight</t>
  </si>
  <si>
    <t>Cash Component Adjustment Per Creation Unit</t>
  </si>
  <si>
    <t>PCF Date</t>
  </si>
  <si>
    <t>Closing NAV Date</t>
  </si>
  <si>
    <t>Estimate Net Asset Value Per Share for next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</si>
</sst>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yyyy\-mm\-dd"/>
    <numFmt numFmtId="166" formatCode="_(* #,##0.0000000_);_(* \(#,##0.0000000\);_(* &quot;-&quot;??_);_(@_)"/>
    <numFmt numFmtId="167" formatCode="&quot;$&quot;#,##0.00"/>
    <numFmt numFmtId="168" formatCode="_(* #,##0.0000_);_(* \(#,##0.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167" fontId="0" fillId="0" borderId="0" xfId="2" applyNumberFormat="1" applyFont="1"/>
    <xf numFmtId="164" fontId="0" fillId="0" borderId="0" xfId="0" applyNumberFormat="1" applyAlignment="1">
      <alignment horizontal="right"/>
    </xf>
    <xf numFmtId="10" fontId="0" fillId="0" borderId="0" xfId="3" applyNumberFormat="1" applyFont="1"/>
    <xf numFmtId="168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</dxf>
    <dxf>
      <numFmt numFmtId="168" formatCode="_(* #,##0.0000_);_(* \(#,##0.0000\);_(* &quot;-&quot;??_);_(@_)"/>
    </dxf>
    <dxf>
      <numFmt numFmtId="164" formatCode="0.0000000000"/>
    </dxf>
    <dxf>
      <numFmt numFmtId="14" formatCode="0.00%"/>
    </dxf>
    <dxf>
      <numFmt numFmtId="168" formatCode="_(* #,##0.0000_);_(* \(#,##0.0000\);_(* &quot;-&quot;??_);_(@_)"/>
    </dxf>
    <dxf>
      <numFmt numFmtId="164" formatCode="0.000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7" formatCode="&quot;$&quot;#,##0.00"/>
    </dxf>
    <dxf>
      <numFmt numFmtId="164" formatCode="0.0000000000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A86852-FA7F-446F-A73F-662D22AC6E2A}" name="PCF" displayName="PCF" ref="A14:F20" totalsRowShown="0">
  <autoFilter ref="A14:F20" xr:uid="{0877FE47-1089-4084-8264-79222C41E735}"/>
  <tableColumns count="6">
    <tableColumn id="1" xr3:uid="{E4C9BC25-DEA0-4B7B-A6A7-52CEF8DFCE43}" name="Name"/>
    <tableColumn id="2" xr3:uid="{D1F764C1-8D77-4778-B3E5-60901F0F6529}" name="Symbol"/>
    <tableColumn id="3" xr3:uid="{04F62239-E03F-475D-AEDD-B5EB1847FA50}" name="Quantity" dataDxfId="3"/>
    <tableColumn id="4" xr3:uid="{04617A8B-E909-4C50-8907-9729E8FEE97B}" name="Opening Reference Price" dataDxfId="2" dataCellStyle="Comma"/>
    <tableColumn id="5" xr3:uid="{45F4E561-11D7-464B-B4BB-7A6F989EED1A}" name="Opening Value" dataDxfId="1" dataCellStyle="Comma">
      <calculatedColumnFormula>PCF[[#This Row],[Quantity]]*PCF[[#This Row],[Opening Reference Price]]</calculatedColumnFormula>
    </tableColumn>
    <tableColumn id="6" xr3:uid="{BEEE85B2-80A3-4B9A-92B8-75801F8FE356}" name="Opening Weight" dataDxfId="0" dataCellStyle="Percent">
      <calculatedColumnFormula>PCF[[#This Row],[Opening Value]]/$B$7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58A968-BB76-4127-8D54-BDF50430DD38}" name="Reference" displayName="Reference" ref="A1:B11" headerRowCount="0" totalsRowShown="0">
  <tableColumns count="2">
    <tableColumn id="1" xr3:uid="{BC7F857D-45C3-47F8-8077-D5AB7D4FEB6C}" name="Column1"/>
    <tableColumn id="2" xr3:uid="{3A5180BA-6E33-435F-A3A9-0ADB1C7F6665}" name="Column2" headerRowDxfId="8" dataDxfId="7" dataCellStyle="Currency"/>
  </tableColumns>
  <tableStyleInfo name="TableStyleLight2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8B4916-1343-4616-A10E-5486D8B9F958}" name="PCF_3" displayName="PCF_3" ref="A24:F30" totalsRowShown="0">
  <autoFilter ref="A24:F30" xr:uid="{98D8408A-1810-4C86-9F10-1ABD47F55DC5}"/>
  <tableColumns count="6">
    <tableColumn id="1" xr3:uid="{3293A1E9-4F8A-4DCE-8806-384BA4B3CEBE}" name="Name"/>
    <tableColumn id="2" xr3:uid="{92B07B23-D1FE-431B-8267-E6AE6526BACE}" name="Symbol"/>
    <tableColumn id="3" xr3:uid="{CA7C1DDB-A13B-4351-9F9F-ECF09B8A4376}" name="Quantity" dataDxfId="6"/>
    <tableColumn id="4" xr3:uid="{061B9034-ED76-4F52-AF32-AFEE6E2CD4E3}" name="Opening Reference Price" dataDxfId="5" dataCellStyle="Comma"/>
    <tableColumn id="5" xr3:uid="{DC423355-C163-445A-A01D-C74878D22DD3}" name="Opening Value" dataCellStyle="Comma">
      <calculatedColumnFormula>PCF_3[[#This Row],[Quantity]]*PCF_3[[#This Row],[Opening Reference Price]]</calculatedColumnFormula>
    </tableColumn>
    <tableColumn id="6" xr3:uid="{94E0A6E1-8C2B-4F4A-9672-5555695DA77F}" name="Opening Weight" dataDxfId="4" dataCellStyle="Percent">
      <calculatedColumnFormula>PCF_3[[#This Row],[Opening Value]]/$B$6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E6D6-8947-4AA1-8280-465CF0233927}">
  <dimension ref="A1:F30"/>
  <sheetViews>
    <sheetView tabSelected="1" zoomScale="130" zoomScaleNormal="130" workbookViewId="0">
      <selection activeCell="D3" sqref="D3"/>
    </sheetView>
  </sheetViews>
  <sheetFormatPr defaultRowHeight="15" x14ac:dyDescent="0.25"/>
  <cols>
    <col min="1" max="1" width="45.140625" bestFit="1" customWidth="1"/>
    <col min="2" max="2" width="31.42578125" style="1" bestFit="1" customWidth="1"/>
    <col min="3" max="3" width="14.85546875" bestFit="1" customWidth="1"/>
    <col min="4" max="4" width="23.42578125" style="8" bestFit="1" customWidth="1"/>
    <col min="5" max="5" width="14.28515625" bestFit="1" customWidth="1"/>
    <col min="6" max="6" width="15.5703125" bestFit="1" customWidth="1"/>
  </cols>
  <sheetData>
    <row r="1" spans="1:6" x14ac:dyDescent="0.25">
      <c r="A1" t="s">
        <v>6</v>
      </c>
      <c r="B1" s="6" t="s">
        <v>12</v>
      </c>
    </row>
    <row r="2" spans="1:6" x14ac:dyDescent="0.25">
      <c r="A2" t="s">
        <v>7</v>
      </c>
      <c r="B2" s="6" t="s">
        <v>13</v>
      </c>
    </row>
    <row r="3" spans="1:6" x14ac:dyDescent="0.25">
      <c r="A3" t="s">
        <v>29</v>
      </c>
      <c r="B3" s="2">
        <v>44257</v>
      </c>
    </row>
    <row r="4" spans="1:6" x14ac:dyDescent="0.25">
      <c r="A4" t="s">
        <v>28</v>
      </c>
      <c r="B4" s="2">
        <v>44258</v>
      </c>
    </row>
    <row r="5" spans="1:6" x14ac:dyDescent="0.25">
      <c r="A5" t="s">
        <v>8</v>
      </c>
      <c r="B5" s="4">
        <v>30268.179652936149</v>
      </c>
    </row>
    <row r="6" spans="1:6" x14ac:dyDescent="0.25">
      <c r="A6" t="s">
        <v>9</v>
      </c>
      <c r="B6" s="5">
        <v>5252.93</v>
      </c>
    </row>
    <row r="7" spans="1:6" x14ac:dyDescent="0.25">
      <c r="A7" t="s">
        <v>30</v>
      </c>
      <c r="B7" s="5">
        <v>5252.8467578209429</v>
      </c>
    </row>
    <row r="8" spans="1:6" x14ac:dyDescent="0.25">
      <c r="A8" t="s">
        <v>10</v>
      </c>
      <c r="B8" s="5">
        <f>B6*B9</f>
        <v>5252.93</v>
      </c>
    </row>
    <row r="9" spans="1:6" x14ac:dyDescent="0.25">
      <c r="A9" t="s">
        <v>11</v>
      </c>
      <c r="B9" s="3">
        <v>1</v>
      </c>
    </row>
    <row r="10" spans="1:6" x14ac:dyDescent="0.25">
      <c r="A10" t="s">
        <v>14</v>
      </c>
      <c r="B10" s="5">
        <f>B8*1.1</f>
        <v>5778.2230000000009</v>
      </c>
    </row>
    <row r="11" spans="1:6" x14ac:dyDescent="0.25">
      <c r="A11" t="s">
        <v>27</v>
      </c>
      <c r="B11" s="5">
        <v>-607.375</v>
      </c>
    </row>
    <row r="13" spans="1:6" x14ac:dyDescent="0.25">
      <c r="A13" s="9" t="str">
        <f>CONCATENATE("Portfolio Composition Per Creation Unit for orders created on ", TEXT(B3,"YYYY-MM-DD"))</f>
        <v>Portfolio Composition Per Creation Unit for orders created on 2021-03-02</v>
      </c>
      <c r="B13" s="10"/>
      <c r="C13" s="10"/>
      <c r="D13" s="10"/>
      <c r="E13" s="10"/>
      <c r="F13" s="10"/>
    </row>
    <row r="14" spans="1:6" x14ac:dyDescent="0.25">
      <c r="A14" t="s">
        <v>15</v>
      </c>
      <c r="B14" s="1" t="s">
        <v>16</v>
      </c>
      <c r="C14" s="1" t="s">
        <v>23</v>
      </c>
      <c r="D14" s="8" t="s">
        <v>24</v>
      </c>
      <c r="E14" t="s">
        <v>25</v>
      </c>
      <c r="F14" t="s">
        <v>26</v>
      </c>
    </row>
    <row r="15" spans="1:6" x14ac:dyDescent="0.25">
      <c r="A15" t="s">
        <v>20</v>
      </c>
      <c r="B15" t="s">
        <v>2</v>
      </c>
      <c r="C15" s="1">
        <v>2.00279235</v>
      </c>
      <c r="D15" s="8">
        <v>28.066800000000001</v>
      </c>
      <c r="E15" s="3">
        <f>PCF[[#This Row],[Quantity]]*PCF[[#This Row],[Opening Reference Price]]</f>
        <v>56.211972328980004</v>
      </c>
      <c r="F15" s="7">
        <f>PCF[[#This Row],[Opening Value]]/$B$7</f>
        <v>1.0701239712597026E-2</v>
      </c>
    </row>
    <row r="16" spans="1:6" x14ac:dyDescent="0.25">
      <c r="A16" t="s">
        <v>17</v>
      </c>
      <c r="B16" t="s">
        <v>0</v>
      </c>
      <c r="C16" s="1">
        <v>7.4858399999999992E-2</v>
      </c>
      <c r="D16" s="8">
        <v>512.30359999999996</v>
      </c>
      <c r="E16" s="3">
        <f>PCF[[#This Row],[Quantity]]*PCF[[#This Row],[Opening Reference Price]]</f>
        <v>38.350227810239993</v>
      </c>
      <c r="F16" s="7">
        <f>PCF[[#This Row],[Opening Value]]/$B$7</f>
        <v>7.3008464892185343E-3</v>
      </c>
    </row>
    <row r="17" spans="1:6" x14ac:dyDescent="0.25">
      <c r="A17" t="s">
        <v>19</v>
      </c>
      <c r="B17" t="s">
        <v>1</v>
      </c>
      <c r="C17" s="1">
        <v>0.57945052000000008</v>
      </c>
      <c r="D17" s="8">
        <v>1492.3081999999999</v>
      </c>
      <c r="E17" s="3">
        <f>PCF[[#This Row],[Quantity]]*PCF[[#This Row],[Opening Reference Price]]</f>
        <v>864.71876249026411</v>
      </c>
      <c r="F17" s="7">
        <f>PCF[[#This Row],[Opening Value]]/$B$7</f>
        <v>0.16461907273475812</v>
      </c>
    </row>
    <row r="18" spans="1:6" x14ac:dyDescent="0.25">
      <c r="A18" t="s">
        <v>22</v>
      </c>
      <c r="B18" t="s">
        <v>3</v>
      </c>
      <c r="C18" s="1">
        <v>77.925171999999989</v>
      </c>
      <c r="D18" s="8">
        <v>0.40450000000000003</v>
      </c>
      <c r="E18" s="3">
        <f>PCF[[#This Row],[Quantity]]*PCF[[#This Row],[Opening Reference Price]]</f>
        <v>31.520732073999998</v>
      </c>
      <c r="F18" s="7">
        <f>PCF[[#This Row],[Opening Value]]/$B$7</f>
        <v>6.000695152027594E-3</v>
      </c>
    </row>
    <row r="19" spans="1:6" x14ac:dyDescent="0.25">
      <c r="A19" t="s">
        <v>18</v>
      </c>
      <c r="B19" t="s">
        <v>4</v>
      </c>
      <c r="C19" s="1">
        <v>8.805041999999999E-2</v>
      </c>
      <c r="D19" s="8">
        <v>47659.743999999999</v>
      </c>
      <c r="E19" s="3">
        <f>PCF[[#This Row],[Quantity]]*PCF[[#This Row],[Opening Reference Price]]</f>
        <v>4196.4604762924791</v>
      </c>
      <c r="F19" s="7">
        <f>PCF[[#This Row],[Opening Value]]/$B$7</f>
        <v>0.79889261380876675</v>
      </c>
    </row>
    <row r="20" spans="1:6" x14ac:dyDescent="0.25">
      <c r="A20" t="s">
        <v>21</v>
      </c>
      <c r="B20" t="s">
        <v>5</v>
      </c>
      <c r="C20" s="1">
        <v>0.37999896999999999</v>
      </c>
      <c r="D20" s="8">
        <v>172.8115</v>
      </c>
      <c r="E20" s="3">
        <f>PCF[[#This Row],[Quantity]]*PCF[[#This Row],[Opening Reference Price]]</f>
        <v>65.668192004155003</v>
      </c>
      <c r="F20" s="7">
        <f>PCF[[#This Row],[Opening Value]]/$B$7</f>
        <v>1.2501448268290312E-2</v>
      </c>
    </row>
    <row r="23" spans="1:6" x14ac:dyDescent="0.25">
      <c r="A23" s="9" t="str">
        <f>CONCATENATE("Estimate Portfolio Composition Per Creation Unit to create orders on ", TEXT(B4,"YYYY-MM-DD"))</f>
        <v>Estimate Portfolio Composition Per Creation Unit to create orders on 2021-03-03</v>
      </c>
      <c r="B23" s="10"/>
      <c r="C23" s="10"/>
      <c r="D23" s="10"/>
      <c r="E23" s="10"/>
      <c r="F23" s="10"/>
    </row>
    <row r="24" spans="1:6" x14ac:dyDescent="0.25">
      <c r="A24" t="s">
        <v>15</v>
      </c>
      <c r="B24" s="1" t="s">
        <v>16</v>
      </c>
      <c r="C24" s="1" t="s">
        <v>23</v>
      </c>
      <c r="D24" s="8" t="s">
        <v>24</v>
      </c>
      <c r="E24" t="s">
        <v>25</v>
      </c>
      <c r="F24" t="s">
        <v>26</v>
      </c>
    </row>
    <row r="25" spans="1:6" x14ac:dyDescent="0.25">
      <c r="A25" t="s">
        <v>20</v>
      </c>
      <c r="B25" t="s">
        <v>2</v>
      </c>
      <c r="C25" s="1">
        <v>2.0027606099999997</v>
      </c>
      <c r="D25" s="8">
        <v>28.066800000000001</v>
      </c>
      <c r="E25" s="3">
        <f>PCF_3[[#This Row],[Quantity]]*PCF_3[[#This Row],[Opening Reference Price]]</f>
        <v>56.211081488747993</v>
      </c>
      <c r="F25" s="7">
        <f>PCF_3[[#This Row],[Opening Value]]/$B$6</f>
        <v>1.0700900542887111E-2</v>
      </c>
    </row>
    <row r="26" spans="1:6" x14ac:dyDescent="0.25">
      <c r="A26" t="s">
        <v>17</v>
      </c>
      <c r="B26" t="s">
        <v>0</v>
      </c>
      <c r="C26" s="1">
        <v>7.4857209999999993E-2</v>
      </c>
      <c r="D26" s="8">
        <v>512.30359999999996</v>
      </c>
      <c r="E26" s="3">
        <f>PCF_3[[#This Row],[Quantity]]*PCF_3[[#This Row],[Opening Reference Price]]</f>
        <v>38.349618168955992</v>
      </c>
      <c r="F26" s="7">
        <f>PCF_3[[#This Row],[Opening Value]]/$B$6</f>
        <v>7.3006147367195053E-3</v>
      </c>
    </row>
    <row r="27" spans="1:6" x14ac:dyDescent="0.25">
      <c r="A27" t="s">
        <v>19</v>
      </c>
      <c r="B27" t="s">
        <v>1</v>
      </c>
      <c r="C27" s="1">
        <v>0.57944133000000009</v>
      </c>
      <c r="D27" s="8">
        <v>1492.3081999999999</v>
      </c>
      <c r="E27" s="3">
        <f>PCF_3[[#This Row],[Quantity]]*PCF_3[[#This Row],[Opening Reference Price]]</f>
        <v>864.70504817790606</v>
      </c>
      <c r="F27" s="7">
        <f>PCF_3[[#This Row],[Opening Value]]/$B$6</f>
        <v>0.16461385325483227</v>
      </c>
    </row>
    <row r="28" spans="1:6" x14ac:dyDescent="0.25">
      <c r="A28" t="s">
        <v>22</v>
      </c>
      <c r="B28" t="s">
        <v>3</v>
      </c>
      <c r="C28" s="1">
        <v>77.923937139999992</v>
      </c>
      <c r="D28" s="8">
        <v>0.40450000000000003</v>
      </c>
      <c r="E28" s="3">
        <f>PCF_3[[#This Row],[Quantity]]*PCF_3[[#This Row],[Opening Reference Price]]</f>
        <v>31.520232573129999</v>
      </c>
      <c r="F28" s="7">
        <f>PCF_3[[#This Row],[Opening Value]]/$B$6</f>
        <v>6.0005049702032956E-3</v>
      </c>
    </row>
    <row r="29" spans="1:6" x14ac:dyDescent="0.25">
      <c r="A29" t="s">
        <v>18</v>
      </c>
      <c r="B29" t="s">
        <v>4</v>
      </c>
      <c r="C29" s="1">
        <v>8.8049019999999992E-2</v>
      </c>
      <c r="D29" s="8">
        <v>47659.743999999999</v>
      </c>
      <c r="E29" s="3">
        <f>PCF_3[[#This Row],[Quantity]]*PCF_3[[#This Row],[Opening Reference Price]]</f>
        <v>4196.3937526508798</v>
      </c>
      <c r="F29" s="7">
        <f>PCF_3[[#This Row],[Opening Value]]/$B$6</f>
        <v>0.79886725173396178</v>
      </c>
    </row>
    <row r="30" spans="1:6" x14ac:dyDescent="0.25">
      <c r="A30" t="s">
        <v>21</v>
      </c>
      <c r="B30" t="s">
        <v>5</v>
      </c>
      <c r="C30" s="1">
        <v>0.37999295</v>
      </c>
      <c r="D30" s="8">
        <v>172.8115</v>
      </c>
      <c r="E30" s="3">
        <f>PCF_3[[#This Row],[Quantity]]*PCF_3[[#This Row],[Opening Reference Price]]</f>
        <v>65.667151678924995</v>
      </c>
      <c r="F30" s="7">
        <f>PCF_3[[#This Row],[Opening Value]]/$B$6</f>
        <v>1.2501052113568046E-2</v>
      </c>
    </row>
  </sheetData>
  <sortState xmlns:xlrd2="http://schemas.microsoft.com/office/spreadsheetml/2017/richdata2" ref="A15:B29">
    <sortCondition ref="A15:A29"/>
  </sortState>
  <mergeCells count="2">
    <mergeCell ref="A13:F13"/>
    <mergeCell ref="A23:F23"/>
  </mergeCells>
  <pageMargins left="0.7" right="0.7" top="0.75" bottom="0.75" header="0.3" footer="0.3"/>
  <pageSetup orientation="portrait" horizontalDpi="4294967293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HNCI ETF - PCF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Leo</dc:creator>
  <cp:lastModifiedBy>Bruno Leo</cp:lastModifiedBy>
  <dcterms:created xsi:type="dcterms:W3CDTF">2021-02-24T00:13:54Z</dcterms:created>
  <dcterms:modified xsi:type="dcterms:W3CDTF">2021-03-03T07:08:29Z</dcterms:modified>
</cp:coreProperties>
</file>